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2"/>
  </bookViews>
  <sheets>
    <sheet name="RH Aileron" sheetId="1" r:id="rId1"/>
    <sheet name="LH Aileron" sheetId="2" r:id="rId2"/>
    <sheet name="Basic W&amp;B" sheetId="3" r:id="rId3"/>
  </sheets>
  <definedNames>
    <definedName name="_xlnm.Print_Area" localSheetId="1">'LH Aileron'!$A$35:$M$58</definedName>
    <definedName name="_xlnm.Print_Area" localSheetId="0">'RH Aileron'!$A$6:$K$28</definedName>
  </definedNames>
  <calcPr fullCalcOnLoad="1"/>
</workbook>
</file>

<file path=xl/sharedStrings.xml><?xml version="1.0" encoding="utf-8"?>
<sst xmlns="http://schemas.openxmlformats.org/spreadsheetml/2006/main" count="268" uniqueCount="77">
  <si>
    <t>Rudder Balance</t>
  </si>
  <si>
    <t>M</t>
  </si>
  <si>
    <t>inches</t>
  </si>
  <si>
    <t>feet</t>
  </si>
  <si>
    <t>lbs.</t>
  </si>
  <si>
    <t>oz.</t>
  </si>
  <si>
    <t>min</t>
  </si>
  <si>
    <t>max</t>
  </si>
  <si>
    <t>Max. rudder weight 13.89 to 15.65 lbs.</t>
  </si>
  <si>
    <t>M=PxR</t>
  </si>
  <si>
    <t>R</t>
  </si>
  <si>
    <t>1st weigh</t>
  </si>
  <si>
    <t>P*</t>
  </si>
  <si>
    <t>* measured at 28" from top of rudder</t>
  </si>
  <si>
    <t>2nd weigh</t>
  </si>
  <si>
    <t>P**</t>
  </si>
  <si>
    <t>** measured at bottom of rudder</t>
  </si>
  <si>
    <t>Elevators</t>
  </si>
  <si>
    <t>weight</t>
  </si>
  <si>
    <t>less fabric</t>
  </si>
  <si>
    <t>with filler</t>
  </si>
  <si>
    <t>LH elevator</t>
  </si>
  <si>
    <t>RH elevator</t>
  </si>
  <si>
    <t>Flight Controls mass balance</t>
  </si>
  <si>
    <t>less gel coat</t>
  </si>
  <si>
    <t>Weight and Balance Table - Nimbus 3 / 24.5 - S/N 19 - N49JD</t>
  </si>
  <si>
    <t>Empty aircraft</t>
  </si>
  <si>
    <t>Arm (in.)</t>
  </si>
  <si>
    <t>Weight (lbs.)</t>
  </si>
  <si>
    <t>Moment (in.-lbs.)</t>
  </si>
  <si>
    <t>Item</t>
  </si>
  <si>
    <t>Minimum Cockpit Load</t>
  </si>
  <si>
    <t>Aircraft with Minimum Cockpit Load</t>
  </si>
  <si>
    <t>Allowable Empty CG</t>
  </si>
  <si>
    <t>Allowable Flight CG</t>
  </si>
  <si>
    <t>Scale readings:</t>
  </si>
  <si>
    <t>Tailwheel</t>
  </si>
  <si>
    <t>Empty Weight</t>
  </si>
  <si>
    <t>CG calculation:</t>
  </si>
  <si>
    <t>CG = W2xb + a</t>
  </si>
  <si>
    <t>W</t>
  </si>
  <si>
    <t>W2</t>
  </si>
  <si>
    <t>Main gear moment (a) = 2.48 in.</t>
  </si>
  <si>
    <t>Tailwheel moment (b) = 198.72 in.</t>
  </si>
  <si>
    <t>W1</t>
  </si>
  <si>
    <t>of CG range</t>
  </si>
  <si>
    <t>Maximum gross weight</t>
  </si>
  <si>
    <t>Empty weight plus useful load</t>
  </si>
  <si>
    <t>Gallons water total allowable</t>
  </si>
  <si>
    <t>Pounds of water total allowable</t>
  </si>
  <si>
    <t>tare</t>
  </si>
  <si>
    <t>Scale reading main gear</t>
  </si>
  <si>
    <t>Weight main gear</t>
  </si>
  <si>
    <t>Weight tail wheel</t>
  </si>
  <si>
    <t>Parachute weight:</t>
  </si>
  <si>
    <t>Pilot weight:</t>
  </si>
  <si>
    <t>Range</t>
  </si>
  <si>
    <t>% of chord</t>
  </si>
  <si>
    <t>Pilot and chute</t>
  </si>
  <si>
    <t>Weigh and Balance calculated by:</t>
  </si>
  <si>
    <t>Dated:</t>
  </si>
  <si>
    <t>James M Phoenix A&amp;P 2684852 IA</t>
  </si>
  <si>
    <t>LH Inbd aileron</t>
  </si>
  <si>
    <t>LH Ctr aileron</t>
  </si>
  <si>
    <t>LH Outbd aileron</t>
  </si>
  <si>
    <t>Pre-mod</t>
  </si>
  <si>
    <t>Post-mod</t>
  </si>
  <si>
    <t>(No change)</t>
  </si>
  <si>
    <t>Where M is the Moment, P is the force in pounds and R is the distance from the hinge line to the trailing edge at pint of measurement.</t>
  </si>
  <si>
    <t>RH Inbd aileron</t>
  </si>
  <si>
    <t>RH Ctr aileron</t>
  </si>
  <si>
    <t>RH Outbd aileron</t>
  </si>
  <si>
    <t>No mass balance</t>
  </si>
  <si>
    <t>3 weights</t>
  </si>
  <si>
    <t>one weight</t>
  </si>
  <si>
    <t>Based upon actual weights March 28, 2003</t>
  </si>
  <si>
    <t>Ballast @ Station -67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</si>
</sst>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0" fontId="3" fillId="0" borderId="0" xfId="19" applyNumberFormat="1" applyFont="1" applyAlignment="1">
      <alignment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9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8"/>
  <sheetViews>
    <sheetView workbookViewId="0" topLeftCell="A1">
      <selection activeCell="E12" sqref="E12"/>
    </sheetView>
  </sheetViews>
  <sheetFormatPr defaultColWidth="9.140625" defaultRowHeight="12.75"/>
  <cols>
    <col min="1" max="1" width="20.140625" style="0" customWidth="1"/>
  </cols>
  <sheetData>
    <row r="5" ht="13.5" thickBot="1"/>
    <row r="6" spans="1:11" ht="15.75">
      <c r="A6" s="57" t="s">
        <v>69</v>
      </c>
      <c r="B6" s="43"/>
      <c r="C6" s="44" t="s">
        <v>10</v>
      </c>
      <c r="D6" s="43"/>
      <c r="E6" s="44" t="s">
        <v>15</v>
      </c>
      <c r="F6" s="44" t="s">
        <v>1</v>
      </c>
      <c r="G6" s="44"/>
      <c r="H6" s="44"/>
      <c r="I6" s="61">
        <v>96.2</v>
      </c>
      <c r="J6" s="45"/>
      <c r="K6" s="46"/>
    </row>
    <row r="7" spans="1:11" ht="15">
      <c r="A7" s="47" t="s">
        <v>65</v>
      </c>
      <c r="B7" s="48" t="s">
        <v>2</v>
      </c>
      <c r="C7" s="62">
        <v>5.3</v>
      </c>
      <c r="D7" s="48" t="s">
        <v>5</v>
      </c>
      <c r="E7" s="60">
        <v>31.1</v>
      </c>
      <c r="F7" s="50"/>
      <c r="G7" s="50" t="s">
        <v>6</v>
      </c>
      <c r="H7" s="50" t="s">
        <v>7</v>
      </c>
      <c r="I7" s="50" t="s">
        <v>18</v>
      </c>
      <c r="J7" s="50" t="s">
        <v>6</v>
      </c>
      <c r="K7" s="51" t="s">
        <v>7</v>
      </c>
    </row>
    <row r="8" spans="1:11" ht="15.75">
      <c r="A8" s="47"/>
      <c r="B8" s="48" t="s">
        <v>3</v>
      </c>
      <c r="C8" s="49">
        <f>C7/12</f>
        <v>0.44166666666666665</v>
      </c>
      <c r="D8" s="48" t="s">
        <v>4</v>
      </c>
      <c r="E8" s="50">
        <f>E7/16</f>
        <v>1.94375</v>
      </c>
      <c r="F8" s="52">
        <f>C8*E8</f>
        <v>0.8584895833333334</v>
      </c>
      <c r="G8" s="50">
        <v>0.84</v>
      </c>
      <c r="H8" s="50">
        <v>1.07</v>
      </c>
      <c r="I8" s="50">
        <f>I6/16</f>
        <v>6.0125</v>
      </c>
      <c r="J8" s="50">
        <v>5.09</v>
      </c>
      <c r="K8" s="51">
        <v>6.5</v>
      </c>
    </row>
    <row r="9" spans="1:11" ht="15">
      <c r="A9" s="47"/>
      <c r="B9" s="49"/>
      <c r="C9" s="49"/>
      <c r="D9" s="49"/>
      <c r="E9" s="49"/>
      <c r="F9" s="49"/>
      <c r="G9" s="49"/>
      <c r="H9" s="49"/>
      <c r="I9" s="50"/>
      <c r="J9" s="50"/>
      <c r="K9" s="51"/>
    </row>
    <row r="10" spans="1:11" ht="15">
      <c r="A10" s="63" t="s">
        <v>69</v>
      </c>
      <c r="B10" s="64"/>
      <c r="C10" s="65" t="s">
        <v>10</v>
      </c>
      <c r="D10" s="64"/>
      <c r="E10" s="65" t="s">
        <v>15</v>
      </c>
      <c r="F10" s="65" t="s">
        <v>1</v>
      </c>
      <c r="G10" s="65"/>
      <c r="H10" s="65"/>
      <c r="I10" s="66">
        <v>157</v>
      </c>
      <c r="J10" s="67"/>
      <c r="K10" s="68"/>
    </row>
    <row r="11" spans="1:12" ht="15">
      <c r="A11" s="63" t="s">
        <v>66</v>
      </c>
      <c r="B11" s="64" t="s">
        <v>2</v>
      </c>
      <c r="C11" s="85">
        <v>5.3</v>
      </c>
      <c r="D11" s="64" t="s">
        <v>5</v>
      </c>
      <c r="E11" s="84">
        <v>25.2</v>
      </c>
      <c r="F11" s="65"/>
      <c r="G11" s="65" t="s">
        <v>6</v>
      </c>
      <c r="H11" s="65" t="s">
        <v>7</v>
      </c>
      <c r="I11" s="65" t="s">
        <v>18</v>
      </c>
      <c r="J11" s="65" t="s">
        <v>6</v>
      </c>
      <c r="K11" s="70" t="s">
        <v>7</v>
      </c>
      <c r="L11" s="83">
        <v>37687</v>
      </c>
    </row>
    <row r="12" spans="1:11" ht="15.75">
      <c r="A12" s="63"/>
      <c r="B12" s="64" t="s">
        <v>3</v>
      </c>
      <c r="C12" s="67">
        <f>C11/12</f>
        <v>0.44166666666666665</v>
      </c>
      <c r="D12" s="64" t="s">
        <v>4</v>
      </c>
      <c r="E12" s="65">
        <f>E11/16</f>
        <v>1.575</v>
      </c>
      <c r="F12" s="71">
        <f>C12*E12</f>
        <v>0.6956249999999999</v>
      </c>
      <c r="G12" s="65">
        <v>0.64</v>
      </c>
      <c r="H12" s="65">
        <v>0.76</v>
      </c>
      <c r="I12" s="65">
        <f>I10/16</f>
        <v>9.8125</v>
      </c>
      <c r="J12" s="65">
        <v>8.62</v>
      </c>
      <c r="K12" s="70">
        <v>10.03</v>
      </c>
    </row>
    <row r="13" spans="1:11" ht="15.75" thickBot="1">
      <c r="A13" s="72"/>
      <c r="B13" s="73"/>
      <c r="C13" s="73"/>
      <c r="D13" s="73"/>
      <c r="E13" s="73"/>
      <c r="F13" s="73"/>
      <c r="G13" s="73"/>
      <c r="H13" s="73"/>
      <c r="I13" s="74"/>
      <c r="J13" s="74"/>
      <c r="K13" s="75"/>
    </row>
    <row r="14" spans="1:11" ht="15.75">
      <c r="A14" s="57" t="s">
        <v>70</v>
      </c>
      <c r="B14" s="43"/>
      <c r="C14" s="44" t="s">
        <v>10</v>
      </c>
      <c r="D14" s="43"/>
      <c r="E14" s="44" t="s">
        <v>15</v>
      </c>
      <c r="F14" s="44" t="s">
        <v>1</v>
      </c>
      <c r="G14" s="44"/>
      <c r="H14" s="44"/>
      <c r="I14" s="59">
        <v>48</v>
      </c>
      <c r="J14" s="44"/>
      <c r="K14" s="53"/>
    </row>
    <row r="15" spans="1:11" ht="15">
      <c r="A15" s="47" t="s">
        <v>65</v>
      </c>
      <c r="B15" s="48" t="s">
        <v>2</v>
      </c>
      <c r="C15" s="62">
        <v>4.7</v>
      </c>
      <c r="D15" s="48" t="s">
        <v>5</v>
      </c>
      <c r="E15" s="60">
        <v>7.5</v>
      </c>
      <c r="F15" s="50"/>
      <c r="G15" s="50" t="s">
        <v>6</v>
      </c>
      <c r="H15" s="50" t="s">
        <v>7</v>
      </c>
      <c r="I15" s="50" t="s">
        <v>18</v>
      </c>
      <c r="J15" s="50" t="s">
        <v>6</v>
      </c>
      <c r="K15" s="51" t="s">
        <v>7</v>
      </c>
    </row>
    <row r="16" spans="1:11" ht="15.75">
      <c r="A16" s="47"/>
      <c r="B16" s="48" t="s">
        <v>3</v>
      </c>
      <c r="C16" s="49">
        <f>C15/12</f>
        <v>0.39166666666666666</v>
      </c>
      <c r="D16" s="48" t="s">
        <v>4</v>
      </c>
      <c r="E16" s="50">
        <f>E15/16</f>
        <v>0.46875</v>
      </c>
      <c r="F16" s="52">
        <f>C16*E16</f>
        <v>0.18359375</v>
      </c>
      <c r="G16" s="50">
        <v>0.17</v>
      </c>
      <c r="H16" s="50">
        <v>0.26</v>
      </c>
      <c r="I16" s="50">
        <f>I14/16</f>
        <v>3</v>
      </c>
      <c r="J16" s="50">
        <v>4.96</v>
      </c>
      <c r="K16" s="51">
        <v>5.62</v>
      </c>
    </row>
    <row r="17" spans="1:11" ht="15">
      <c r="A17" s="47"/>
      <c r="B17" s="49"/>
      <c r="C17" s="49"/>
      <c r="D17" s="49"/>
      <c r="E17" s="49"/>
      <c r="F17" s="49"/>
      <c r="G17" s="49"/>
      <c r="H17" s="49"/>
      <c r="I17" s="50"/>
      <c r="J17" s="50"/>
      <c r="K17" s="51"/>
    </row>
    <row r="18" spans="1:11" ht="15">
      <c r="A18" s="76" t="s">
        <v>70</v>
      </c>
      <c r="B18" s="77"/>
      <c r="C18" s="78" t="s">
        <v>10</v>
      </c>
      <c r="D18" s="77"/>
      <c r="E18" s="78" t="s">
        <v>15</v>
      </c>
      <c r="F18" s="78" t="s">
        <v>1</v>
      </c>
      <c r="G18" s="78"/>
      <c r="H18" s="78"/>
      <c r="I18" s="79">
        <v>97.4</v>
      </c>
      <c r="J18" s="78"/>
      <c r="K18" s="80"/>
    </row>
    <row r="19" spans="1:13" ht="15">
      <c r="A19" s="63" t="s">
        <v>66</v>
      </c>
      <c r="B19" s="64" t="s">
        <v>2</v>
      </c>
      <c r="C19" s="85">
        <v>4.7</v>
      </c>
      <c r="D19" s="64" t="s">
        <v>5</v>
      </c>
      <c r="E19" s="84">
        <v>6.1</v>
      </c>
      <c r="F19" s="65"/>
      <c r="G19" s="65" t="s">
        <v>6</v>
      </c>
      <c r="H19" s="65" t="s">
        <v>7</v>
      </c>
      <c r="I19" s="65" t="s">
        <v>18</v>
      </c>
      <c r="J19" s="65" t="s">
        <v>6</v>
      </c>
      <c r="K19" s="70" t="s">
        <v>7</v>
      </c>
      <c r="L19" s="83">
        <v>37687</v>
      </c>
      <c r="M19">
        <f>E15-E19</f>
        <v>1.4000000000000004</v>
      </c>
    </row>
    <row r="20" spans="1:13" ht="16.5" thickBot="1">
      <c r="A20" s="72"/>
      <c r="B20" s="81" t="s">
        <v>3</v>
      </c>
      <c r="C20" s="73">
        <f>C19/12</f>
        <v>0.39166666666666666</v>
      </c>
      <c r="D20" s="81" t="s">
        <v>4</v>
      </c>
      <c r="E20" s="74">
        <f>E19/16</f>
        <v>0.38125</v>
      </c>
      <c r="F20" s="82">
        <f>C20*E20</f>
        <v>0.14932291666666667</v>
      </c>
      <c r="G20" s="74">
        <v>0.11</v>
      </c>
      <c r="H20" s="74">
        <v>0.2</v>
      </c>
      <c r="I20" s="65">
        <f>I18/16</f>
        <v>6.0875</v>
      </c>
      <c r="J20" s="74">
        <v>6.06</v>
      </c>
      <c r="K20" s="75">
        <v>6.72</v>
      </c>
      <c r="M20">
        <f>M19*C19</f>
        <v>6.580000000000002</v>
      </c>
    </row>
    <row r="21" spans="1:11" ht="15">
      <c r="A21" s="42"/>
      <c r="B21" s="45"/>
      <c r="C21" s="45"/>
      <c r="D21" s="45"/>
      <c r="E21" s="45"/>
      <c r="F21" s="45"/>
      <c r="G21" s="45"/>
      <c r="H21" s="45"/>
      <c r="I21" s="44"/>
      <c r="J21" s="44"/>
      <c r="K21" s="53"/>
    </row>
    <row r="22" spans="1:11" ht="15.75">
      <c r="A22" s="58" t="s">
        <v>71</v>
      </c>
      <c r="B22" s="48"/>
      <c r="C22" s="50" t="s">
        <v>10</v>
      </c>
      <c r="D22" s="48"/>
      <c r="E22" s="50" t="s">
        <v>15</v>
      </c>
      <c r="F22" s="50" t="s">
        <v>1</v>
      </c>
      <c r="G22" s="50"/>
      <c r="H22" s="50"/>
      <c r="I22" s="60">
        <v>73.2</v>
      </c>
      <c r="J22" s="50"/>
      <c r="K22" s="51"/>
    </row>
    <row r="23" spans="1:11" ht="15">
      <c r="A23" s="47" t="s">
        <v>65</v>
      </c>
      <c r="B23" s="48" t="s">
        <v>2</v>
      </c>
      <c r="C23" s="62">
        <v>3.7</v>
      </c>
      <c r="D23" s="48" t="s">
        <v>5</v>
      </c>
      <c r="E23" s="60">
        <v>15.8</v>
      </c>
      <c r="F23" s="50"/>
      <c r="G23" s="50" t="s">
        <v>6</v>
      </c>
      <c r="H23" s="50" t="s">
        <v>7</v>
      </c>
      <c r="I23" s="50" t="s">
        <v>18</v>
      </c>
      <c r="J23" s="50" t="s">
        <v>6</v>
      </c>
      <c r="K23" s="51" t="s">
        <v>7</v>
      </c>
    </row>
    <row r="24" spans="1:11" ht="15.75">
      <c r="A24" s="47"/>
      <c r="B24" s="48" t="s">
        <v>3</v>
      </c>
      <c r="C24" s="49">
        <f>C23/12</f>
        <v>0.30833333333333335</v>
      </c>
      <c r="D24" s="48" t="s">
        <v>4</v>
      </c>
      <c r="E24" s="50">
        <f>E23/16</f>
        <v>0.9875</v>
      </c>
      <c r="F24" s="52">
        <f>C24*E24</f>
        <v>0.3044791666666667</v>
      </c>
      <c r="G24" s="50">
        <v>0.19</v>
      </c>
      <c r="H24" s="50">
        <v>0.26</v>
      </c>
      <c r="I24" s="50">
        <f>I22/16</f>
        <v>4.575</v>
      </c>
      <c r="J24" s="50">
        <v>4.85</v>
      </c>
      <c r="K24" s="51">
        <v>5.58</v>
      </c>
    </row>
    <row r="25" spans="1:11" ht="12.75">
      <c r="A25" s="55"/>
      <c r="B25" s="54"/>
      <c r="C25" s="54"/>
      <c r="D25" s="54"/>
      <c r="E25" s="54"/>
      <c r="F25" s="54"/>
      <c r="G25" s="54"/>
      <c r="H25" s="54"/>
      <c r="I25" s="54"/>
      <c r="J25" s="54"/>
      <c r="K25" s="56"/>
    </row>
    <row r="26" spans="1:11" ht="15">
      <c r="A26" s="63" t="s">
        <v>71</v>
      </c>
      <c r="B26" s="64"/>
      <c r="C26" s="65" t="s">
        <v>10</v>
      </c>
      <c r="D26" s="64"/>
      <c r="E26" s="65" t="s">
        <v>15</v>
      </c>
      <c r="F26" s="65" t="s">
        <v>1</v>
      </c>
      <c r="G26" s="65"/>
      <c r="H26" s="65"/>
      <c r="I26" s="69">
        <v>88.7</v>
      </c>
      <c r="J26" s="65"/>
      <c r="K26" s="70"/>
    </row>
    <row r="27" spans="1:12" ht="15">
      <c r="A27" s="63" t="s">
        <v>66</v>
      </c>
      <c r="B27" s="64" t="s">
        <v>2</v>
      </c>
      <c r="C27" s="85">
        <v>3.7</v>
      </c>
      <c r="D27" s="64" t="s">
        <v>5</v>
      </c>
      <c r="E27" s="84">
        <v>12.7</v>
      </c>
      <c r="F27" s="65"/>
      <c r="G27" s="65" t="s">
        <v>6</v>
      </c>
      <c r="H27" s="65" t="s">
        <v>7</v>
      </c>
      <c r="I27" s="65" t="s">
        <v>18</v>
      </c>
      <c r="J27" s="65" t="s">
        <v>6</v>
      </c>
      <c r="K27" s="70" t="s">
        <v>7</v>
      </c>
      <c r="L27" s="83">
        <v>37687</v>
      </c>
    </row>
    <row r="28" spans="1:11" ht="16.5" thickBot="1">
      <c r="A28" s="72" t="s">
        <v>67</v>
      </c>
      <c r="B28" s="81" t="s">
        <v>3</v>
      </c>
      <c r="C28" s="73">
        <f>C27/12</f>
        <v>0.30833333333333335</v>
      </c>
      <c r="D28" s="81" t="s">
        <v>4</v>
      </c>
      <c r="E28" s="74">
        <f>E27/16</f>
        <v>0.79375</v>
      </c>
      <c r="F28" s="82">
        <f>C28*E28</f>
        <v>0.24473958333333334</v>
      </c>
      <c r="G28" s="74">
        <v>0.19</v>
      </c>
      <c r="H28" s="74">
        <v>0.26</v>
      </c>
      <c r="I28" s="74">
        <f>I26/16</f>
        <v>5.54375</v>
      </c>
      <c r="J28" s="74">
        <v>4.85</v>
      </c>
      <c r="K28" s="75">
        <v>5.58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5">
      <selection activeCell="C74" sqref="C74"/>
    </sheetView>
  </sheetViews>
  <sheetFormatPr defaultColWidth="9.140625" defaultRowHeight="12.75"/>
  <cols>
    <col min="1" max="1" width="19.00390625" style="0" customWidth="1"/>
  </cols>
  <sheetData>
    <row r="1" ht="12.75">
      <c r="A1" t="s">
        <v>23</v>
      </c>
    </row>
    <row r="3" spans="1:3" ht="12.75">
      <c r="A3" t="s">
        <v>0</v>
      </c>
      <c r="C3" t="s">
        <v>8</v>
      </c>
    </row>
    <row r="6" spans="1:2" ht="12.75">
      <c r="A6" t="s">
        <v>9</v>
      </c>
      <c r="B6" t="s">
        <v>68</v>
      </c>
    </row>
    <row r="7" spans="3:6" ht="12.75">
      <c r="C7" s="1" t="s">
        <v>10</v>
      </c>
      <c r="D7" s="1"/>
      <c r="E7" s="1" t="s">
        <v>12</v>
      </c>
      <c r="F7" s="1" t="s">
        <v>1</v>
      </c>
    </row>
    <row r="8" spans="1:8" ht="12.75">
      <c r="A8" t="s">
        <v>11</v>
      </c>
      <c r="B8" s="2" t="s">
        <v>2</v>
      </c>
      <c r="C8">
        <v>14.9</v>
      </c>
      <c r="D8" s="2" t="s">
        <v>5</v>
      </c>
      <c r="E8" s="1">
        <v>1.85</v>
      </c>
      <c r="F8" s="1"/>
      <c r="G8" s="1" t="s">
        <v>6</v>
      </c>
      <c r="H8" s="1" t="s">
        <v>7</v>
      </c>
    </row>
    <row r="9" spans="2:8" ht="12.75">
      <c r="B9" s="2" t="s">
        <v>3</v>
      </c>
      <c r="C9">
        <f>C8/12</f>
        <v>1.2416666666666667</v>
      </c>
      <c r="D9" s="2" t="s">
        <v>4</v>
      </c>
      <c r="E9" s="1">
        <f>E8/16</f>
        <v>0.115625</v>
      </c>
      <c r="F9" s="3">
        <f>C9*E9</f>
        <v>0.14356770833333335</v>
      </c>
      <c r="G9" s="1">
        <v>0.03</v>
      </c>
      <c r="H9" s="1">
        <v>0.46</v>
      </c>
    </row>
    <row r="10" spans="2:8" ht="12.75">
      <c r="B10" s="2"/>
      <c r="D10" s="2"/>
      <c r="E10" s="1"/>
      <c r="F10" s="1"/>
      <c r="G10" s="1"/>
      <c r="H10" s="1"/>
    </row>
    <row r="11" spans="1:8" ht="12.75">
      <c r="A11" t="s">
        <v>13</v>
      </c>
      <c r="B11" s="2"/>
      <c r="D11" s="2"/>
      <c r="E11" s="1"/>
      <c r="F11" s="1"/>
      <c r="G11" s="1"/>
      <c r="H11" s="1"/>
    </row>
    <row r="12" spans="2:8" ht="12.75">
      <c r="B12" s="2"/>
      <c r="D12" s="2"/>
      <c r="E12" s="1"/>
      <c r="F12" s="1"/>
      <c r="G12" s="1"/>
      <c r="H12" s="1"/>
    </row>
    <row r="13" spans="2:8" ht="12.75">
      <c r="B13" s="2"/>
      <c r="C13" s="1" t="s">
        <v>10</v>
      </c>
      <c r="D13" s="2"/>
      <c r="E13" s="1" t="s">
        <v>15</v>
      </c>
      <c r="F13" s="1" t="s">
        <v>1</v>
      </c>
      <c r="G13" s="1"/>
      <c r="H13" s="1"/>
    </row>
    <row r="14" spans="1:8" ht="12.75">
      <c r="A14" t="s">
        <v>14</v>
      </c>
      <c r="B14" s="2" t="s">
        <v>2</v>
      </c>
      <c r="C14">
        <v>18.2</v>
      </c>
      <c r="D14" s="2" t="s">
        <v>5</v>
      </c>
      <c r="E14" s="1">
        <v>4.5</v>
      </c>
      <c r="F14" s="1"/>
      <c r="G14" s="1" t="s">
        <v>6</v>
      </c>
      <c r="H14" s="1" t="s">
        <v>7</v>
      </c>
    </row>
    <row r="15" spans="2:8" ht="12.75">
      <c r="B15" s="2" t="s">
        <v>3</v>
      </c>
      <c r="C15">
        <f>C14/12</f>
        <v>1.5166666666666666</v>
      </c>
      <c r="D15" s="2" t="s">
        <v>4</v>
      </c>
      <c r="E15" s="1">
        <f>E14/16</f>
        <v>0.28125</v>
      </c>
      <c r="F15" s="3">
        <f>C15*E15</f>
        <v>0.42656249999999996</v>
      </c>
      <c r="G15" s="1">
        <v>0.03</v>
      </c>
      <c r="H15" s="1">
        <v>0.46</v>
      </c>
    </row>
    <row r="18" ht="12.75">
      <c r="A18" t="s">
        <v>16</v>
      </c>
    </row>
    <row r="20" ht="12.75">
      <c r="A20" s="4" t="s">
        <v>17</v>
      </c>
    </row>
    <row r="21" spans="1:3" ht="12.75">
      <c r="A21" t="s">
        <v>18</v>
      </c>
      <c r="B21">
        <v>31.2</v>
      </c>
      <c r="C21" t="s">
        <v>5</v>
      </c>
    </row>
    <row r="22" spans="1:2" ht="12.75">
      <c r="A22" t="s">
        <v>19</v>
      </c>
      <c r="B22">
        <v>30.2</v>
      </c>
    </row>
    <row r="23" spans="1:2" ht="12.75">
      <c r="A23" t="s">
        <v>24</v>
      </c>
      <c r="B23">
        <v>26.3</v>
      </c>
    </row>
    <row r="24" spans="1:2" ht="12.75">
      <c r="A24" t="s">
        <v>20</v>
      </c>
      <c r="B24">
        <v>32.5</v>
      </c>
    </row>
    <row r="26" spans="2:8" ht="12.75">
      <c r="B26" s="2"/>
      <c r="C26" s="1" t="s">
        <v>10</v>
      </c>
      <c r="D26" s="2"/>
      <c r="E26" s="1" t="s">
        <v>15</v>
      </c>
      <c r="F26" s="1" t="s">
        <v>1</v>
      </c>
      <c r="G26" s="1"/>
      <c r="H26" s="1"/>
    </row>
    <row r="27" spans="1:8" ht="12.75">
      <c r="A27" t="s">
        <v>21</v>
      </c>
      <c r="B27" s="2" t="s">
        <v>2</v>
      </c>
      <c r="C27">
        <v>6.5</v>
      </c>
      <c r="D27" s="2" t="s">
        <v>5</v>
      </c>
      <c r="E27" s="1">
        <v>9.3</v>
      </c>
      <c r="F27" s="1"/>
      <c r="G27" s="1" t="s">
        <v>6</v>
      </c>
      <c r="H27" s="1" t="s">
        <v>7</v>
      </c>
    </row>
    <row r="28" spans="2:8" ht="12.75">
      <c r="B28" s="2" t="s">
        <v>3</v>
      </c>
      <c r="C28">
        <f>C27/12</f>
        <v>0.5416666666666666</v>
      </c>
      <c r="D28" s="2" t="s">
        <v>4</v>
      </c>
      <c r="E28" s="1">
        <f>E27/16</f>
        <v>0.58125</v>
      </c>
      <c r="F28" s="3">
        <f>C28*E28</f>
        <v>0.31484375</v>
      </c>
      <c r="G28" s="1">
        <v>0.25</v>
      </c>
      <c r="H28" s="1">
        <v>0.31</v>
      </c>
    </row>
    <row r="31" spans="2:8" ht="12.75">
      <c r="B31" s="2"/>
      <c r="C31" s="1" t="s">
        <v>10</v>
      </c>
      <c r="D31" s="2"/>
      <c r="E31" s="1" t="s">
        <v>15</v>
      </c>
      <c r="F31" s="1" t="s">
        <v>1</v>
      </c>
      <c r="G31" s="1"/>
      <c r="H31" s="1"/>
    </row>
    <row r="32" spans="1:8" ht="12.75">
      <c r="A32" t="s">
        <v>22</v>
      </c>
      <c r="B32" s="2" t="s">
        <v>2</v>
      </c>
      <c r="C32">
        <v>6.5</v>
      </c>
      <c r="D32" s="2" t="s">
        <v>5</v>
      </c>
      <c r="E32" s="1">
        <v>9.1</v>
      </c>
      <c r="F32" s="1"/>
      <c r="G32" s="1" t="s">
        <v>6</v>
      </c>
      <c r="H32" s="1" t="s">
        <v>7</v>
      </c>
    </row>
    <row r="33" spans="2:8" ht="12.75">
      <c r="B33" s="2" t="s">
        <v>3</v>
      </c>
      <c r="C33">
        <f>C32/12</f>
        <v>0.5416666666666666</v>
      </c>
      <c r="D33" s="2" t="s">
        <v>4</v>
      </c>
      <c r="E33" s="1">
        <f>E32/16</f>
        <v>0.56875</v>
      </c>
      <c r="F33" s="3">
        <f>C33*E33</f>
        <v>0.30807291666666664</v>
      </c>
      <c r="G33" s="1">
        <v>0.25</v>
      </c>
      <c r="H33" s="1">
        <v>0.31</v>
      </c>
    </row>
    <row r="35" ht="13.5" thickBot="1"/>
    <row r="36" spans="1:11" ht="15.75">
      <c r="A36" s="57" t="s">
        <v>62</v>
      </c>
      <c r="B36" s="43"/>
      <c r="C36" s="44" t="s">
        <v>10</v>
      </c>
      <c r="D36" s="43"/>
      <c r="E36" s="44" t="s">
        <v>15</v>
      </c>
      <c r="F36" s="44" t="s">
        <v>1</v>
      </c>
      <c r="G36" s="44"/>
      <c r="H36" s="44"/>
      <c r="I36" s="61">
        <v>96.2</v>
      </c>
      <c r="J36" s="45"/>
      <c r="K36" s="46"/>
    </row>
    <row r="37" spans="1:11" ht="15">
      <c r="A37" s="47" t="s">
        <v>65</v>
      </c>
      <c r="B37" s="48" t="s">
        <v>2</v>
      </c>
      <c r="C37" s="62">
        <v>5.3</v>
      </c>
      <c r="D37" s="48" t="s">
        <v>5</v>
      </c>
      <c r="E37" s="60">
        <v>31.1</v>
      </c>
      <c r="F37" s="50"/>
      <c r="G37" s="50" t="s">
        <v>6</v>
      </c>
      <c r="H37" s="50" t="s">
        <v>7</v>
      </c>
      <c r="I37" s="50" t="s">
        <v>18</v>
      </c>
      <c r="J37" s="50" t="s">
        <v>6</v>
      </c>
      <c r="K37" s="51" t="s">
        <v>7</v>
      </c>
    </row>
    <row r="38" spans="1:11" ht="15.75">
      <c r="A38" s="47"/>
      <c r="B38" s="48" t="s">
        <v>3</v>
      </c>
      <c r="C38" s="49">
        <f>C37/12</f>
        <v>0.44166666666666665</v>
      </c>
      <c r="D38" s="48" t="s">
        <v>4</v>
      </c>
      <c r="E38" s="50">
        <f>E37/16</f>
        <v>1.94375</v>
      </c>
      <c r="F38" s="52">
        <f>C38*E38</f>
        <v>0.8584895833333334</v>
      </c>
      <c r="G38" s="50">
        <v>0.84</v>
      </c>
      <c r="H38" s="50">
        <v>1.07</v>
      </c>
      <c r="I38" s="50">
        <f>I36/16</f>
        <v>6.0125</v>
      </c>
      <c r="J38" s="50">
        <v>5.09</v>
      </c>
      <c r="K38" s="51">
        <v>6.5</v>
      </c>
    </row>
    <row r="39" spans="1:11" ht="15">
      <c r="A39" s="47"/>
      <c r="B39" s="49"/>
      <c r="C39" s="49"/>
      <c r="D39" s="49"/>
      <c r="E39" s="49"/>
      <c r="F39" s="49"/>
      <c r="G39" s="49"/>
      <c r="H39" s="49"/>
      <c r="I39" s="50"/>
      <c r="J39" s="50"/>
      <c r="K39" s="51"/>
    </row>
    <row r="40" spans="1:11" ht="15">
      <c r="A40" s="63" t="s">
        <v>62</v>
      </c>
      <c r="B40" s="64"/>
      <c r="C40" s="65" t="s">
        <v>10</v>
      </c>
      <c r="D40" s="64"/>
      <c r="E40" s="65" t="s">
        <v>15</v>
      </c>
      <c r="F40" s="65" t="s">
        <v>1</v>
      </c>
      <c r="G40" s="65"/>
      <c r="H40" s="65"/>
      <c r="I40" s="66">
        <v>160</v>
      </c>
      <c r="J40" s="67"/>
      <c r="K40" s="68"/>
    </row>
    <row r="41" spans="1:11" ht="15">
      <c r="A41" s="63" t="s">
        <v>66</v>
      </c>
      <c r="B41" s="64" t="s">
        <v>2</v>
      </c>
      <c r="C41" s="85">
        <v>5.5</v>
      </c>
      <c r="D41" s="64" t="s">
        <v>5</v>
      </c>
      <c r="E41" s="84">
        <v>26.5</v>
      </c>
      <c r="F41" s="65"/>
      <c r="G41" s="65" t="s">
        <v>6</v>
      </c>
      <c r="H41" s="65" t="s">
        <v>7</v>
      </c>
      <c r="I41" s="65" t="s">
        <v>18</v>
      </c>
      <c r="J41" s="65" t="s">
        <v>6</v>
      </c>
      <c r="K41" s="70" t="s">
        <v>7</v>
      </c>
    </row>
    <row r="42" spans="1:13" ht="15.75">
      <c r="A42" s="63"/>
      <c r="B42" s="64" t="s">
        <v>3</v>
      </c>
      <c r="C42" s="67">
        <f>C41/12</f>
        <v>0.4583333333333333</v>
      </c>
      <c r="D42" s="64" t="s">
        <v>4</v>
      </c>
      <c r="E42" s="65">
        <f>E41/16</f>
        <v>1.65625</v>
      </c>
      <c r="F42" s="71">
        <f>C42*E42</f>
        <v>0.7591145833333333</v>
      </c>
      <c r="G42" s="65">
        <v>0.64</v>
      </c>
      <c r="H42" s="65">
        <v>0.76</v>
      </c>
      <c r="I42" s="65">
        <f>I40/16</f>
        <v>10</v>
      </c>
      <c r="J42" s="65">
        <v>8.62</v>
      </c>
      <c r="K42" s="70">
        <v>10.03</v>
      </c>
      <c r="L42" s="83">
        <v>37683</v>
      </c>
      <c r="M42" t="s">
        <v>74</v>
      </c>
    </row>
    <row r="43" spans="1:11" ht="15.75" thickBot="1">
      <c r="A43" s="72"/>
      <c r="B43" s="73"/>
      <c r="C43" s="73"/>
      <c r="D43" s="73"/>
      <c r="E43" s="73"/>
      <c r="F43" s="73"/>
      <c r="G43" s="73"/>
      <c r="H43" s="73"/>
      <c r="I43" s="74"/>
      <c r="J43" s="74"/>
      <c r="K43" s="75"/>
    </row>
    <row r="44" spans="1:11" ht="15.75">
      <c r="A44" s="57" t="s">
        <v>63</v>
      </c>
      <c r="B44" s="43"/>
      <c r="C44" s="44" t="s">
        <v>10</v>
      </c>
      <c r="D44" s="43"/>
      <c r="E44" s="44" t="s">
        <v>15</v>
      </c>
      <c r="F44" s="44" t="s">
        <v>1</v>
      </c>
      <c r="G44" s="44"/>
      <c r="H44" s="44"/>
      <c r="I44" s="59">
        <v>48</v>
      </c>
      <c r="J44" s="44"/>
      <c r="K44" s="53"/>
    </row>
    <row r="45" spans="1:11" ht="15">
      <c r="A45" s="47" t="s">
        <v>65</v>
      </c>
      <c r="B45" s="48" t="s">
        <v>2</v>
      </c>
      <c r="C45" s="62">
        <v>4.7</v>
      </c>
      <c r="D45" s="48" t="s">
        <v>5</v>
      </c>
      <c r="E45" s="60">
        <v>7.5</v>
      </c>
      <c r="F45" s="50"/>
      <c r="G45" s="50" t="s">
        <v>6</v>
      </c>
      <c r="H45" s="50" t="s">
        <v>7</v>
      </c>
      <c r="I45" s="50" t="s">
        <v>18</v>
      </c>
      <c r="J45" s="50" t="s">
        <v>6</v>
      </c>
      <c r="K45" s="51" t="s">
        <v>7</v>
      </c>
    </row>
    <row r="46" spans="1:11" ht="15.75">
      <c r="A46" s="47"/>
      <c r="B46" s="48" t="s">
        <v>3</v>
      </c>
      <c r="C46" s="49">
        <f>C45/12</f>
        <v>0.39166666666666666</v>
      </c>
      <c r="D46" s="48" t="s">
        <v>4</v>
      </c>
      <c r="E46" s="50">
        <f>E45/16</f>
        <v>0.46875</v>
      </c>
      <c r="F46" s="52">
        <f>C46*E46</f>
        <v>0.18359375</v>
      </c>
      <c r="G46" s="50">
        <v>0.17</v>
      </c>
      <c r="H46" s="50">
        <v>0.26</v>
      </c>
      <c r="I46" s="50">
        <f>I44/16</f>
        <v>3</v>
      </c>
      <c r="J46" s="50">
        <v>4.96</v>
      </c>
      <c r="K46" s="51">
        <v>5.62</v>
      </c>
    </row>
    <row r="47" spans="1:11" ht="15">
      <c r="A47" s="47"/>
      <c r="B47" s="49"/>
      <c r="C47" s="49"/>
      <c r="D47" s="49"/>
      <c r="E47" s="49"/>
      <c r="F47" s="49"/>
      <c r="G47" s="49"/>
      <c r="H47" s="49"/>
      <c r="I47" s="50"/>
      <c r="J47" s="50"/>
      <c r="K47" s="51"/>
    </row>
    <row r="48" spans="1:11" ht="15">
      <c r="A48" s="76" t="s">
        <v>63</v>
      </c>
      <c r="B48" s="77"/>
      <c r="C48" s="78" t="s">
        <v>10</v>
      </c>
      <c r="D48" s="77"/>
      <c r="E48" s="78" t="s">
        <v>15</v>
      </c>
      <c r="F48" s="78" t="s">
        <v>1</v>
      </c>
      <c r="G48" s="78"/>
      <c r="H48" s="78"/>
      <c r="I48" s="79">
        <v>106.7</v>
      </c>
      <c r="J48" s="78"/>
      <c r="K48" s="80"/>
    </row>
    <row r="49" spans="1:11" ht="15">
      <c r="A49" s="63" t="s">
        <v>66</v>
      </c>
      <c r="B49" s="64" t="s">
        <v>2</v>
      </c>
      <c r="C49" s="85">
        <v>4.8</v>
      </c>
      <c r="D49" s="64" t="s">
        <v>5</v>
      </c>
      <c r="E49" s="84">
        <v>5.8</v>
      </c>
      <c r="F49" s="65"/>
      <c r="G49" s="65" t="s">
        <v>6</v>
      </c>
      <c r="H49" s="65" t="s">
        <v>7</v>
      </c>
      <c r="I49" s="65" t="s">
        <v>18</v>
      </c>
      <c r="J49" s="65" t="s">
        <v>6</v>
      </c>
      <c r="K49" s="70" t="s">
        <v>7</v>
      </c>
    </row>
    <row r="50" spans="1:13" ht="16.5" thickBot="1">
      <c r="A50" s="72"/>
      <c r="B50" s="81" t="s">
        <v>3</v>
      </c>
      <c r="C50" s="73">
        <f>C49/12</f>
        <v>0.39999999999999997</v>
      </c>
      <c r="D50" s="81" t="s">
        <v>4</v>
      </c>
      <c r="E50" s="74">
        <f>E49/16</f>
        <v>0.3625</v>
      </c>
      <c r="F50" s="82">
        <f>C50*E50</f>
        <v>0.145</v>
      </c>
      <c r="G50" s="74">
        <v>0.11</v>
      </c>
      <c r="H50" s="74">
        <v>0.2</v>
      </c>
      <c r="I50" s="65">
        <f>I48/16</f>
        <v>6.66875</v>
      </c>
      <c r="J50" s="74">
        <v>6.06</v>
      </c>
      <c r="K50" s="75">
        <v>6.72</v>
      </c>
      <c r="L50" s="83">
        <v>37683</v>
      </c>
      <c r="M50" t="s">
        <v>73</v>
      </c>
    </row>
    <row r="51" spans="1:11" ht="15">
      <c r="A51" s="42"/>
      <c r="B51" s="45"/>
      <c r="C51" s="45"/>
      <c r="D51" s="45"/>
      <c r="E51" s="45"/>
      <c r="F51" s="45"/>
      <c r="G51" s="45"/>
      <c r="H51" s="45"/>
      <c r="I51" s="44"/>
      <c r="J51" s="44"/>
      <c r="K51" s="53"/>
    </row>
    <row r="52" spans="1:11" ht="15.75">
      <c r="A52" s="58" t="s">
        <v>64</v>
      </c>
      <c r="B52" s="48"/>
      <c r="C52" s="50" t="s">
        <v>10</v>
      </c>
      <c r="D52" s="48"/>
      <c r="E52" s="50" t="s">
        <v>15</v>
      </c>
      <c r="F52" s="50" t="s">
        <v>1</v>
      </c>
      <c r="G52" s="50"/>
      <c r="H52" s="50"/>
      <c r="I52" s="60">
        <v>73.2</v>
      </c>
      <c r="J52" s="50"/>
      <c r="K52" s="51"/>
    </row>
    <row r="53" spans="1:11" ht="15">
      <c r="A53" s="47" t="s">
        <v>65</v>
      </c>
      <c r="B53" s="48" t="s">
        <v>2</v>
      </c>
      <c r="C53" s="62">
        <v>3.7</v>
      </c>
      <c r="D53" s="48" t="s">
        <v>5</v>
      </c>
      <c r="E53" s="60">
        <v>15.8</v>
      </c>
      <c r="F53" s="50"/>
      <c r="G53" s="50" t="s">
        <v>6</v>
      </c>
      <c r="H53" s="50" t="s">
        <v>7</v>
      </c>
      <c r="I53" s="50" t="s">
        <v>18</v>
      </c>
      <c r="J53" s="50" t="s">
        <v>6</v>
      </c>
      <c r="K53" s="51" t="s">
        <v>7</v>
      </c>
    </row>
    <row r="54" spans="1:11" ht="15.75">
      <c r="A54" s="47"/>
      <c r="B54" s="48" t="s">
        <v>3</v>
      </c>
      <c r="C54" s="49">
        <f>C53/12</f>
        <v>0.30833333333333335</v>
      </c>
      <c r="D54" s="48" t="s">
        <v>4</v>
      </c>
      <c r="E54" s="50">
        <f>E53/16</f>
        <v>0.9875</v>
      </c>
      <c r="F54" s="52">
        <f>C54*E54</f>
        <v>0.3044791666666667</v>
      </c>
      <c r="G54" s="50">
        <v>0.19</v>
      </c>
      <c r="H54" s="50">
        <v>0.26</v>
      </c>
      <c r="I54" s="50">
        <f>I52/16</f>
        <v>4.575</v>
      </c>
      <c r="J54" s="50">
        <v>4.85</v>
      </c>
      <c r="K54" s="51">
        <v>5.58</v>
      </c>
    </row>
    <row r="55" spans="1:11" ht="12.75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6"/>
    </row>
    <row r="56" spans="1:11" ht="15">
      <c r="A56" s="63" t="s">
        <v>64</v>
      </c>
      <c r="B56" s="64"/>
      <c r="C56" s="65" t="s">
        <v>10</v>
      </c>
      <c r="D56" s="64"/>
      <c r="E56" s="65" t="s">
        <v>15</v>
      </c>
      <c r="F56" s="65" t="s">
        <v>1</v>
      </c>
      <c r="G56" s="65"/>
      <c r="H56" s="65"/>
      <c r="I56" s="69">
        <v>89</v>
      </c>
      <c r="J56" s="65"/>
      <c r="K56" s="70"/>
    </row>
    <row r="57" spans="1:11" ht="15">
      <c r="A57" s="63" t="s">
        <v>66</v>
      </c>
      <c r="B57" s="64" t="s">
        <v>2</v>
      </c>
      <c r="C57" s="85">
        <v>3.9</v>
      </c>
      <c r="D57" s="64" t="s">
        <v>5</v>
      </c>
      <c r="E57" s="84">
        <v>16.2</v>
      </c>
      <c r="F57" s="65"/>
      <c r="G57" s="65" t="s">
        <v>6</v>
      </c>
      <c r="H57" s="65" t="s">
        <v>7</v>
      </c>
      <c r="I57" s="65" t="s">
        <v>18</v>
      </c>
      <c r="J57" s="65" t="s">
        <v>6</v>
      </c>
      <c r="K57" s="70" t="s">
        <v>7</v>
      </c>
    </row>
    <row r="58" spans="1:13" ht="16.5" thickBot="1">
      <c r="A58" s="72" t="s">
        <v>67</v>
      </c>
      <c r="B58" s="81" t="s">
        <v>3</v>
      </c>
      <c r="C58" s="73">
        <f>C57/12</f>
        <v>0.325</v>
      </c>
      <c r="D58" s="81" t="s">
        <v>4</v>
      </c>
      <c r="E58" s="74">
        <f>E57/16</f>
        <v>1.0125</v>
      </c>
      <c r="F58" s="82">
        <f>C58*E58</f>
        <v>0.3290625</v>
      </c>
      <c r="G58" s="74">
        <v>0.19</v>
      </c>
      <c r="H58" s="74">
        <v>0.26</v>
      </c>
      <c r="I58" s="74">
        <f>I56/16</f>
        <v>5.5625</v>
      </c>
      <c r="J58" s="74">
        <v>4.85</v>
      </c>
      <c r="K58" s="75">
        <v>5.58</v>
      </c>
      <c r="L58" s="83">
        <v>37683</v>
      </c>
      <c r="M58" t="s">
        <v>72</v>
      </c>
    </row>
  </sheetData>
  <printOptions/>
  <pageMargins left="0.75" right="0.75" top="1" bottom="1" header="0.5" footer="0.5"/>
  <pageSetup fitToHeight="1" fitToWidth="1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2.57421875" style="0" customWidth="1"/>
    <col min="2" max="2" width="30.421875" style="0" customWidth="1"/>
    <col min="3" max="3" width="4.28125" style="0" customWidth="1"/>
    <col min="4" max="4" width="15.00390625" style="0" customWidth="1"/>
    <col min="5" max="5" width="15.421875" style="0" customWidth="1"/>
    <col min="6" max="6" width="15.28125" style="0" customWidth="1"/>
    <col min="7" max="7" width="7.7109375" style="0" customWidth="1"/>
    <col min="8" max="8" width="10.7109375" style="0" customWidth="1"/>
    <col min="9" max="9" width="10.8515625" style="0" customWidth="1"/>
  </cols>
  <sheetData>
    <row r="1" ht="12.75">
      <c r="B1" s="4" t="s">
        <v>25</v>
      </c>
    </row>
    <row r="2" ht="12.75">
      <c r="B2" t="s">
        <v>75</v>
      </c>
    </row>
    <row r="4" spans="2:9" ht="15" customHeight="1" thickBot="1">
      <c r="B4" s="3" t="s">
        <v>35</v>
      </c>
      <c r="D4" s="7"/>
      <c r="E4" s="7"/>
      <c r="F4" s="7"/>
      <c r="G4" s="8"/>
      <c r="H4" s="8"/>
      <c r="I4" s="8"/>
    </row>
    <row r="5" spans="2:9" ht="17.25" customHeight="1" thickBot="1">
      <c r="B5" s="20" t="s">
        <v>51</v>
      </c>
      <c r="C5" s="1" t="s">
        <v>44</v>
      </c>
      <c r="D5" s="30">
        <v>846.6</v>
      </c>
      <c r="E5" s="7"/>
      <c r="F5" s="7" t="s">
        <v>54</v>
      </c>
      <c r="G5" s="8">
        <v>17.4</v>
      </c>
      <c r="H5" s="8"/>
      <c r="I5" s="8"/>
    </row>
    <row r="6" spans="2:15" ht="12.75">
      <c r="B6" s="20" t="s">
        <v>50</v>
      </c>
      <c r="C6" s="1"/>
      <c r="D6" s="21">
        <v>0</v>
      </c>
      <c r="E6" s="7"/>
      <c r="F6" s="7" t="s">
        <v>55</v>
      </c>
      <c r="G6" s="8">
        <v>225</v>
      </c>
      <c r="H6" s="8"/>
      <c r="I6" s="8"/>
      <c r="O6" s="86"/>
    </row>
    <row r="7" spans="2:9" ht="12.75">
      <c r="B7" s="20" t="s">
        <v>52</v>
      </c>
      <c r="C7" s="1"/>
      <c r="D7" s="15">
        <f>D5-D6</f>
        <v>846.6</v>
      </c>
      <c r="E7" s="7"/>
      <c r="F7" s="7"/>
      <c r="G7" s="8">
        <f>SUM(G5:G6)</f>
        <v>242.4</v>
      </c>
      <c r="H7" s="8"/>
      <c r="I7" s="8"/>
    </row>
    <row r="8" spans="2:9" ht="13.5" thickBot="1">
      <c r="B8" s="2" t="s">
        <v>42</v>
      </c>
      <c r="C8" s="1"/>
      <c r="D8" s="7"/>
      <c r="E8" s="7">
        <v>2.48</v>
      </c>
      <c r="F8" s="7"/>
      <c r="G8" s="8"/>
      <c r="H8" s="8"/>
      <c r="I8" s="8"/>
    </row>
    <row r="9" spans="2:9" ht="18.75" customHeight="1" thickBot="1">
      <c r="B9" s="20" t="s">
        <v>36</v>
      </c>
      <c r="C9" s="1" t="s">
        <v>41</v>
      </c>
      <c r="D9" s="30">
        <f>E9*2.2046</f>
        <v>105.236581</v>
      </c>
      <c r="E9" s="7">
        <v>47.735</v>
      </c>
      <c r="F9" s="7"/>
      <c r="G9" s="8"/>
      <c r="H9" s="8"/>
      <c r="I9" s="8"/>
    </row>
    <row r="10" spans="2:9" ht="12.75">
      <c r="B10" s="20" t="s">
        <v>50</v>
      </c>
      <c r="C10" s="1"/>
      <c r="D10" s="21">
        <v>0</v>
      </c>
      <c r="E10" s="7"/>
      <c r="F10" s="7"/>
      <c r="G10" s="8"/>
      <c r="H10" s="8"/>
      <c r="I10" s="8"/>
    </row>
    <row r="11" spans="2:9" ht="12.75">
      <c r="B11" s="20" t="s">
        <v>53</v>
      </c>
      <c r="C11" s="1"/>
      <c r="D11" s="15">
        <f>D9-D10</f>
        <v>105.236581</v>
      </c>
      <c r="E11" s="7"/>
      <c r="F11" s="7"/>
      <c r="G11" s="8"/>
      <c r="H11" s="8"/>
      <c r="I11" s="8"/>
    </row>
    <row r="12" spans="2:9" ht="12.75">
      <c r="B12" s="2" t="s">
        <v>43</v>
      </c>
      <c r="C12" s="1"/>
      <c r="D12" s="7"/>
      <c r="E12" s="7">
        <v>198.72</v>
      </c>
      <c r="F12" s="7"/>
      <c r="G12" s="8"/>
      <c r="H12" s="8"/>
      <c r="I12" s="8"/>
    </row>
    <row r="13" spans="2:9" ht="12.75">
      <c r="B13" s="20" t="s">
        <v>37</v>
      </c>
      <c r="C13" s="1" t="s">
        <v>40</v>
      </c>
      <c r="D13" s="16">
        <f>D5+D9</f>
        <v>951.836581</v>
      </c>
      <c r="E13" s="7"/>
      <c r="F13" s="7"/>
      <c r="G13" s="8"/>
      <c r="H13" s="8"/>
      <c r="I13" s="8"/>
    </row>
    <row r="14" spans="4:9" ht="12.75">
      <c r="D14" s="7"/>
      <c r="E14" s="7"/>
      <c r="F14" s="7"/>
      <c r="G14" s="8"/>
      <c r="H14" s="12" t="s">
        <v>33</v>
      </c>
      <c r="I14" s="6"/>
    </row>
    <row r="15" spans="2:9" ht="12.75">
      <c r="B15" s="2" t="s">
        <v>38</v>
      </c>
      <c r="D15" s="9" t="s">
        <v>39</v>
      </c>
      <c r="E15" s="32">
        <f>((D9*E12)/D13)+E8</f>
        <v>24.450802334944093</v>
      </c>
      <c r="F15" s="11">
        <f>D13*E15</f>
        <v>23273.168097200003</v>
      </c>
      <c r="G15" s="8"/>
      <c r="H15" s="11">
        <v>21.67</v>
      </c>
      <c r="I15" s="7">
        <v>23.46</v>
      </c>
    </row>
    <row r="16" spans="4:9" ht="12.75">
      <c r="D16" s="7" t="s">
        <v>40</v>
      </c>
      <c r="E16" s="7"/>
      <c r="F16" s="7"/>
      <c r="G16" s="8"/>
      <c r="H16" s="7" t="s">
        <v>56</v>
      </c>
      <c r="I16" s="7" t="s">
        <v>57</v>
      </c>
    </row>
    <row r="17" spans="2:9" ht="12.75">
      <c r="B17" s="34" t="s">
        <v>76</v>
      </c>
      <c r="C17" s="25"/>
      <c r="D17" s="36">
        <v>15</v>
      </c>
      <c r="E17" s="36">
        <v>-67</v>
      </c>
      <c r="F17" s="37">
        <f>D17*E17</f>
        <v>-1005</v>
      </c>
      <c r="G17" s="8"/>
      <c r="H17" s="7">
        <f>I15-H15</f>
        <v>1.7899999999999991</v>
      </c>
      <c r="I17" s="7">
        <f>E18-H15</f>
        <v>1.3619875507482497</v>
      </c>
    </row>
    <row r="18" spans="2:9" ht="12.75">
      <c r="B18" s="35"/>
      <c r="C18" s="6"/>
      <c r="D18" s="38">
        <f>D13+D17</f>
        <v>966.836581</v>
      </c>
      <c r="E18" s="87">
        <f>F18/D18</f>
        <v>23.03198755074825</v>
      </c>
      <c r="F18" s="39">
        <f>SUM(F15:F17)</f>
        <v>22268.168097200003</v>
      </c>
      <c r="G18" s="33"/>
      <c r="H18" s="31">
        <f>I17/H17</f>
        <v>0.7608868998593578</v>
      </c>
      <c r="I18" s="4" t="s">
        <v>45</v>
      </c>
    </row>
    <row r="19" spans="2:9" ht="12.75">
      <c r="B19" s="28"/>
      <c r="C19" s="28"/>
      <c r="D19" s="41"/>
      <c r="E19" s="41"/>
      <c r="F19" s="41"/>
      <c r="G19" s="33"/>
      <c r="H19" s="7"/>
      <c r="I19" s="7"/>
    </row>
    <row r="20" spans="2:9" ht="12.75">
      <c r="B20" s="28"/>
      <c r="C20" s="28"/>
      <c r="D20" s="40"/>
      <c r="E20" s="40"/>
      <c r="F20" s="40"/>
      <c r="G20" s="8"/>
      <c r="H20" s="31"/>
      <c r="I20" s="4"/>
    </row>
    <row r="21" spans="5:6" ht="12.75">
      <c r="E21" s="1"/>
      <c r="F21" s="1"/>
    </row>
    <row r="23" spans="2:6" ht="12.75">
      <c r="B23" s="5" t="s">
        <v>30</v>
      </c>
      <c r="C23" s="6"/>
      <c r="D23" s="5" t="s">
        <v>28</v>
      </c>
      <c r="E23" s="5" t="s">
        <v>27</v>
      </c>
      <c r="F23" s="5" t="s">
        <v>29</v>
      </c>
    </row>
    <row r="24" spans="2:7" ht="12.75">
      <c r="B24" s="17" t="s">
        <v>26</v>
      </c>
      <c r="C24" s="18"/>
      <c r="D24" s="19">
        <f>D18</f>
        <v>966.836581</v>
      </c>
      <c r="E24" s="7">
        <f>F24/D24</f>
        <v>23.03198755074825</v>
      </c>
      <c r="F24" s="7">
        <f>F15+F17+F19</f>
        <v>22268.168097200003</v>
      </c>
      <c r="G24" s="8"/>
    </row>
    <row r="25" spans="4:9" ht="12.75">
      <c r="D25" s="7"/>
      <c r="E25" s="7"/>
      <c r="F25" s="7"/>
      <c r="G25" s="8"/>
      <c r="H25" s="8"/>
      <c r="I25" s="8"/>
    </row>
    <row r="26" spans="2:9" ht="12.75">
      <c r="B26" s="17" t="s">
        <v>31</v>
      </c>
      <c r="C26" s="18"/>
      <c r="D26" s="19">
        <v>164.2</v>
      </c>
      <c r="E26" s="7">
        <v>-23.5</v>
      </c>
      <c r="F26" s="7">
        <f>D26*E26</f>
        <v>-3858.7</v>
      </c>
      <c r="G26" s="8"/>
      <c r="H26" s="13" t="s">
        <v>34</v>
      </c>
      <c r="I26" s="14"/>
    </row>
    <row r="27" spans="2:9" ht="12.75">
      <c r="B27" t="s">
        <v>32</v>
      </c>
      <c r="D27" s="7">
        <f>SUM(D24:D26)</f>
        <v>1131.036581</v>
      </c>
      <c r="E27" s="10">
        <f>F27/D27</f>
        <v>16.276633670790176</v>
      </c>
      <c r="F27" s="7">
        <f>SUM(F24:F26)</f>
        <v>18409.468097200002</v>
      </c>
      <c r="G27" s="8"/>
      <c r="H27" s="11">
        <v>10.63</v>
      </c>
      <c r="I27" s="11">
        <v>15.75</v>
      </c>
    </row>
    <row r="28" spans="4:9" ht="12.75">
      <c r="D28" s="7"/>
      <c r="E28" s="7"/>
      <c r="F28" s="7"/>
      <c r="G28" s="8"/>
      <c r="H28" s="8"/>
      <c r="I28" s="8"/>
    </row>
    <row r="29" spans="2:9" ht="12.75">
      <c r="B29" s="17" t="s">
        <v>58</v>
      </c>
      <c r="C29" s="18"/>
      <c r="D29" s="19">
        <f>G7</f>
        <v>242.4</v>
      </c>
      <c r="E29" s="7">
        <v>-23.5</v>
      </c>
      <c r="F29" s="7">
        <f>D29*E29</f>
        <v>-5696.400000000001</v>
      </c>
      <c r="G29" s="8"/>
      <c r="H29" s="7">
        <f>I27-H27</f>
        <v>5.119999999999999</v>
      </c>
      <c r="I29" s="7">
        <f>E30-H27</f>
        <v>3.074322510236728</v>
      </c>
    </row>
    <row r="30" spans="4:9" ht="12.75">
      <c r="D30" s="7">
        <f>D24+D29</f>
        <v>1209.2365810000001</v>
      </c>
      <c r="E30" s="10">
        <f>F30/D30</f>
        <v>13.704322510236729</v>
      </c>
      <c r="F30" s="7">
        <f>F24+F29</f>
        <v>16571.7680972</v>
      </c>
      <c r="G30" s="8"/>
      <c r="H30" s="31">
        <f>I29/H29</f>
        <v>0.600453615280611</v>
      </c>
      <c r="I30" s="4" t="s">
        <v>45</v>
      </c>
    </row>
    <row r="37" spans="2:4" ht="12.75">
      <c r="B37" s="24" t="s">
        <v>46</v>
      </c>
      <c r="C37" s="25"/>
      <c r="D37" s="26">
        <v>1653</v>
      </c>
    </row>
    <row r="38" spans="2:4" ht="12.75">
      <c r="B38" s="22" t="s">
        <v>47</v>
      </c>
      <c r="C38" s="18"/>
      <c r="D38" s="19">
        <f>D30</f>
        <v>1209.2365810000001</v>
      </c>
    </row>
    <row r="39" spans="2:4" ht="12.75">
      <c r="B39" s="27" t="s">
        <v>49</v>
      </c>
      <c r="C39" s="28"/>
      <c r="D39" s="29">
        <f>D37-D38</f>
        <v>443.7634189999999</v>
      </c>
    </row>
    <row r="40" spans="2:4" ht="12.75">
      <c r="B40" s="22" t="s">
        <v>48</v>
      </c>
      <c r="C40" s="18"/>
      <c r="D40" s="23">
        <f>D39/8.33</f>
        <v>53.272919447779095</v>
      </c>
    </row>
    <row r="44" spans="2:7" ht="12.75">
      <c r="B44" s="2" t="s">
        <v>59</v>
      </c>
      <c r="C44" s="6"/>
      <c r="D44" s="6"/>
      <c r="E44" s="6"/>
      <c r="F44" s="6" t="s">
        <v>60</v>
      </c>
      <c r="G44" s="6"/>
    </row>
    <row r="45" ht="12.75">
      <c r="D45" t="s">
        <v>61</v>
      </c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Phoenix</dc:creator>
  <cp:keywords/>
  <dc:description/>
  <cp:lastModifiedBy> Jim Phoenix</cp:lastModifiedBy>
  <cp:lastPrinted>2003-03-08T11:03:48Z</cp:lastPrinted>
  <dcterms:created xsi:type="dcterms:W3CDTF">2001-10-15T03:13:12Z</dcterms:created>
  <dcterms:modified xsi:type="dcterms:W3CDTF">2003-08-24T17:10:27Z</dcterms:modified>
  <cp:category/>
  <cp:version/>
  <cp:contentType/>
  <cp:contentStatus/>
</cp:coreProperties>
</file>